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Nandrade\Documents\OAP 2019\PUBLICACIONES EN LA WEB\PRESUPUESTO\"/>
    </mc:Choice>
  </mc:AlternateContent>
  <bookViews>
    <workbookView xWindow="0" yWindow="0" windowWidth="28800" windowHeight="12030"/>
  </bookViews>
  <sheets>
    <sheet name="EJECUCION BH" sheetId="1" r:id="rId1"/>
    <sheet name="EJECUCION BMT" sheetId="2" r:id="rId2"/>
    <sheet name="TOTAL" sheetId="5" r:id="rId3"/>
  </sheets>
  <definedNames>
    <definedName name="_xlnm.Print_Area" localSheetId="2">TOTAL!$A$1:$I$33</definedName>
  </definedNames>
  <calcPr calcId="162913"/>
</workbook>
</file>

<file path=xl/calcChain.xml><?xml version="1.0" encoding="utf-8"?>
<calcChain xmlns="http://schemas.openxmlformats.org/spreadsheetml/2006/main">
  <c r="C17" i="5" l="1"/>
  <c r="C18" i="5"/>
  <c r="C16" i="5"/>
  <c r="C13" i="5"/>
  <c r="C12" i="5"/>
  <c r="C11" i="5"/>
  <c r="C9" i="5"/>
  <c r="C8" i="5"/>
  <c r="C7" i="5"/>
  <c r="C6" i="5"/>
  <c r="C10" i="5" l="1"/>
  <c r="I27" i="5" l="1"/>
  <c r="G27" i="5"/>
  <c r="E27" i="5"/>
  <c r="F20" i="2" l="1"/>
  <c r="H14" i="2" l="1"/>
  <c r="H17" i="5" l="1"/>
  <c r="H19" i="5"/>
  <c r="H18" i="5"/>
  <c r="H16" i="5"/>
  <c r="H13" i="5"/>
  <c r="H12" i="5"/>
  <c r="H11" i="5"/>
  <c r="H9" i="5"/>
  <c r="H8" i="5"/>
  <c r="H7" i="5"/>
  <c r="H6" i="5"/>
  <c r="H20" i="5" l="1"/>
  <c r="H14" i="5"/>
  <c r="H10" i="5"/>
  <c r="H20" i="2"/>
  <c r="H20" i="1"/>
  <c r="H13" i="1"/>
  <c r="H9" i="1"/>
  <c r="H15" i="5" l="1"/>
  <c r="H14" i="1"/>
  <c r="H22" i="1" s="1"/>
  <c r="A23" i="2" l="1"/>
  <c r="A23" i="5" l="1"/>
  <c r="A3" i="5"/>
  <c r="A1" i="5"/>
  <c r="A3" i="2"/>
  <c r="A1" i="2"/>
  <c r="H10" i="2" l="1"/>
  <c r="F16" i="5" l="1"/>
  <c r="I16" i="5" s="1"/>
  <c r="F12" i="5"/>
  <c r="I12" i="5" s="1"/>
  <c r="F13" i="5"/>
  <c r="I13" i="5" s="1"/>
  <c r="F9" i="5"/>
  <c r="I9" i="5" s="1"/>
  <c r="F6" i="5"/>
  <c r="I6" i="5" s="1"/>
  <c r="F18" i="5" l="1"/>
  <c r="F11" i="5"/>
  <c r="I11" i="5" s="1"/>
  <c r="F8" i="5"/>
  <c r="I8" i="5" s="1"/>
  <c r="F7" i="5"/>
  <c r="I7" i="5" s="1"/>
  <c r="D18" i="5"/>
  <c r="D16" i="5"/>
  <c r="D13" i="5"/>
  <c r="D12" i="5"/>
  <c r="D11" i="5"/>
  <c r="D9" i="5"/>
  <c r="D8" i="5"/>
  <c r="D7" i="5"/>
  <c r="D6" i="5"/>
  <c r="G13" i="5"/>
  <c r="G9" i="5"/>
  <c r="I18" i="5" l="1"/>
  <c r="E12" i="5"/>
  <c r="G16" i="5"/>
  <c r="F14" i="5"/>
  <c r="I14" i="5" s="1"/>
  <c r="G18" i="5"/>
  <c r="G11" i="5"/>
  <c r="G8" i="5"/>
  <c r="F10" i="5"/>
  <c r="I10" i="5" s="1"/>
  <c r="G7" i="5"/>
  <c r="G6" i="5"/>
  <c r="D14" i="5"/>
  <c r="E11" i="5"/>
  <c r="D10" i="5"/>
  <c r="E18" i="5"/>
  <c r="E16" i="5"/>
  <c r="E13" i="5"/>
  <c r="G12" i="5"/>
  <c r="C14" i="5"/>
  <c r="E9" i="5"/>
  <c r="E8" i="5"/>
  <c r="E7" i="5"/>
  <c r="E6" i="5"/>
  <c r="E6" i="1"/>
  <c r="G6" i="1"/>
  <c r="C15" i="5" l="1"/>
  <c r="G10" i="5"/>
  <c r="E10" i="5"/>
  <c r="E14" i="5"/>
  <c r="F15" i="5"/>
  <c r="G14" i="5"/>
  <c r="D15" i="5"/>
  <c r="C20" i="2"/>
  <c r="I19" i="2"/>
  <c r="G19" i="2"/>
  <c r="E19" i="2"/>
  <c r="I15" i="5" l="1"/>
  <c r="G15" i="5"/>
  <c r="E15" i="5"/>
  <c r="G20" i="2" l="1"/>
  <c r="D20" i="2"/>
  <c r="E20" i="2" s="1"/>
  <c r="F20" i="1"/>
  <c r="D20" i="1"/>
  <c r="C20" i="1"/>
  <c r="E16" i="1"/>
  <c r="H15" i="2"/>
  <c r="H22" i="2" s="1"/>
  <c r="F14" i="2"/>
  <c r="D14" i="2"/>
  <c r="C14" i="2"/>
  <c r="F10" i="2"/>
  <c r="D10" i="2"/>
  <c r="C10" i="2"/>
  <c r="G6" i="2"/>
  <c r="E6" i="2"/>
  <c r="E7" i="2"/>
  <c r="E8" i="2"/>
  <c r="E9" i="2"/>
  <c r="E11" i="2"/>
  <c r="E12" i="2"/>
  <c r="E13" i="2"/>
  <c r="E16" i="2"/>
  <c r="E17" i="2"/>
  <c r="E18" i="2"/>
  <c r="G7" i="2"/>
  <c r="G8" i="2"/>
  <c r="G9" i="2"/>
  <c r="G11" i="2"/>
  <c r="G12" i="2"/>
  <c r="G13" i="2"/>
  <c r="G16" i="2"/>
  <c r="G17" i="2"/>
  <c r="G18" i="2"/>
  <c r="I17" i="2"/>
  <c r="I6" i="2"/>
  <c r="I7" i="2"/>
  <c r="H22" i="5" l="1"/>
  <c r="F15" i="2"/>
  <c r="G10" i="2"/>
  <c r="E20" i="1"/>
  <c r="E10" i="2"/>
  <c r="I10" i="2"/>
  <c r="G20" i="1"/>
  <c r="I20" i="1"/>
  <c r="F13" i="1"/>
  <c r="D13" i="1"/>
  <c r="D9" i="1"/>
  <c r="D14" i="1" l="1"/>
  <c r="D22" i="1" s="1"/>
  <c r="C13" i="1"/>
  <c r="E13" i="1" s="1"/>
  <c r="F9" i="1"/>
  <c r="F14" i="1" s="1"/>
  <c r="G13" i="1" l="1"/>
  <c r="I9" i="1"/>
  <c r="F22" i="1" l="1"/>
  <c r="I7" i="1"/>
  <c r="I8" i="1"/>
  <c r="I10" i="1"/>
  <c r="I11" i="1"/>
  <c r="I15" i="1"/>
  <c r="I16" i="1"/>
  <c r="I17" i="1"/>
  <c r="I18" i="1"/>
  <c r="I19" i="1"/>
  <c r="G7" i="1"/>
  <c r="G8" i="1"/>
  <c r="G10" i="1"/>
  <c r="G11" i="1"/>
  <c r="G12" i="1"/>
  <c r="G15" i="1"/>
  <c r="G16" i="1"/>
  <c r="G17" i="1"/>
  <c r="G18" i="1"/>
  <c r="G19" i="1"/>
  <c r="E7" i="1"/>
  <c r="E8" i="1"/>
  <c r="E10" i="1"/>
  <c r="E11" i="1"/>
  <c r="E12" i="1"/>
  <c r="E15" i="1"/>
  <c r="E17" i="1"/>
  <c r="E18" i="1"/>
  <c r="E19" i="1"/>
  <c r="I6" i="1"/>
  <c r="I22" i="1" l="1"/>
  <c r="I20" i="2"/>
  <c r="E14" i="2"/>
  <c r="G14" i="2"/>
  <c r="C15" i="2"/>
  <c r="C22" i="2" s="1"/>
  <c r="I23" i="2" s="1"/>
  <c r="F22" i="2" l="1"/>
  <c r="F23" i="5" s="1"/>
  <c r="D15" i="2"/>
  <c r="G22" i="2" l="1"/>
  <c r="I22" i="2"/>
  <c r="E15" i="2"/>
  <c r="D22" i="2"/>
  <c r="G15" i="2"/>
  <c r="I15" i="2"/>
  <c r="E22" i="2" l="1"/>
  <c r="C9" i="1"/>
  <c r="G9" i="1" s="1"/>
  <c r="C14" i="1" l="1"/>
  <c r="E9" i="1"/>
  <c r="G14" i="1" l="1"/>
  <c r="E14" i="1"/>
  <c r="C22" i="1"/>
  <c r="E22" i="1" l="1"/>
  <c r="G22" i="1"/>
  <c r="I12" i="1" l="1"/>
  <c r="I13" i="1"/>
  <c r="I14" i="1" l="1"/>
  <c r="D19" i="5" l="1"/>
  <c r="D17" i="5"/>
  <c r="F17" i="5"/>
  <c r="F19" i="5" l="1"/>
  <c r="C19" i="5"/>
  <c r="G17" i="5"/>
  <c r="D20" i="5"/>
  <c r="D22" i="5" s="1"/>
  <c r="I19" i="5"/>
  <c r="F20" i="5"/>
  <c r="F22" i="5" s="1"/>
  <c r="I22" i="5" s="1"/>
  <c r="E17" i="5"/>
  <c r="C20" i="5"/>
  <c r="I17" i="5"/>
  <c r="G19" i="5" l="1"/>
  <c r="C22" i="5"/>
  <c r="E22" i="5" s="1"/>
  <c r="E20" i="5"/>
  <c r="G20" i="5"/>
  <c r="I20" i="5"/>
  <c r="E19" i="5"/>
  <c r="G22" i="5" l="1"/>
</calcChain>
</file>

<file path=xl/sharedStrings.xml><?xml version="1.0" encoding="utf-8"?>
<sst xmlns="http://schemas.openxmlformats.org/spreadsheetml/2006/main" count="88" uniqueCount="54">
  <si>
    <t>PROYECTO DE INVERSIÓN</t>
  </si>
  <si>
    <t>SISTEMA DISTRITAL DE INFORMACIÓN PARA LA MOVILIDAD</t>
  </si>
  <si>
    <t>MOVILIDAD TRANSPARENTE Y CONTRA LA CORRUPCIÓN</t>
  </si>
  <si>
    <t>FORTALECIMIENTO INSTITUCIONAL</t>
  </si>
  <si>
    <t>UNIDAD EJECUTORA 01</t>
  </si>
  <si>
    <t>PRESUPUESTO  ASIGNADO
VIGENCIA 2016</t>
  </si>
  <si>
    <t xml:space="preserve">CDP´S </t>
  </si>
  <si>
    <t>% DE EJEC. CDP</t>
  </si>
  <si>
    <t>COMPROMISOS - RP</t>
  </si>
  <si>
    <t xml:space="preserve">% DE EJEC. 
RP
</t>
  </si>
  <si>
    <t xml:space="preserve">GIROS </t>
  </si>
  <si>
    <t>% 
GIRADO</t>
  </si>
  <si>
    <t>SUB. POLÍTICA SECTORIAL</t>
  </si>
  <si>
    <t>SUB. GESTIÓN CORPORATIVA</t>
  </si>
  <si>
    <t>SUB. SERVICIOS DE LA MOVILIDAD - UNIDAD EJECUTORA 02</t>
  </si>
  <si>
    <t>INFORME DE EJECUCION DEL PRESUPUESTO DE GASTOS E INVERSIONES</t>
  </si>
  <si>
    <t>IMPLEMENTACIÓN DEL PLAN MAESTRO DE MOVILIDAD PARA BOGOTA</t>
  </si>
  <si>
    <t>TECNOLOGIAS DE INFORMACIÓN Y COMUNICACIONES PARA LOGRAR UNA MEJOR MOVILIDAD SOSTENIBLE EN BOGOTA</t>
  </si>
  <si>
    <t>PROMOCION DE LA MOVILIDAD SEGURA Y PREVENCIÓN DE LA ACCIDENTALIDA VIAL</t>
  </si>
  <si>
    <t>MODERNIZACION, EXPANSION Y MANTENIMIENTO DEL SISTEMA INTEGRAL DEL CONTROL DEL TRANSITO</t>
  </si>
  <si>
    <t>GENERAR MOVILIDAD CON SEGURIDAD COMPROMETIENDO AL CIUDADANO EN EL CONOCIMIENTO Y CUMPLIMIENTO DE LAS NORMAS DE TRANSITO</t>
  </si>
  <si>
    <t>SUSTANCIACION DE PROCESOS DE RECAUDO Y COBRO DE CARTERA</t>
  </si>
  <si>
    <t>APOYO INSITUCIONAL EN CONVENIO CON LA POLICIA NACIONAL</t>
  </si>
  <si>
    <t>FORTALECIMIENTO DE LOS SERVICIOS CONCESIONADOS</t>
  </si>
  <si>
    <t>TOTAL SDM</t>
  </si>
  <si>
    <t>PRESUPUESTO  ASIGNADO
VIGENCIA JUNIO 2016</t>
  </si>
  <si>
    <t xml:space="preserve"> Implementación del Plan Distrital de Seguridad Vial</t>
  </si>
  <si>
    <t>Tecnologías de Información y Comunicaciones para lograr una movilidad sostenible en Bogotá</t>
  </si>
  <si>
    <t>Articulación regional y planeción integral del transporte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</si>
  <si>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</si>
  <si>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</si>
  <si>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</si>
  <si>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</si>
  <si>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</si>
  <si>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</si>
  <si>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</si>
  <si>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</si>
  <si>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>CONCEPTO RP</t>
  </si>
  <si>
    <t>RESOLUCIÓN 013 DEL 27 DE JULIO DE 2016 POLITICA SECTORIAL  - CUMPLIMIENTO DE FALLO - PAGO SENTENCIA ROSS SLENDY MARTINEZ ANGULO</t>
  </si>
  <si>
    <t>ADICION Y PRORROGA OTRO SI NO 10 DEL CONVENIO INTERADMINISTRATIVO NO 008 DE 2008 AUNAR ESFUERZOS TECNICOS ADMINISTRATIVOS Y  FINANCIEROS ENTRE LAS PARTES PARA LA REGULARIZACION PROVISIONALMENTE DE LOS PASOS A NIVEL DE LA VIA FERREA EN AREA URBANA DE LA CIUDAD DE BOGOTA ,CON EL FIN DE GARANTIZAR LA SEGURIDAD  CIUDADANA , LA MOVILIDAD Y CONECTIVIDAD DE LA CIUDAD ,MIENTRAS SE DISPONE DE LA CORRESPONDIENTE SOLUCION A DESNIVEL</t>
  </si>
  <si>
    <t>OTRO SI N° 2  AL CONTRATO 2015-1247 SUSCRITO ENTRE LA SECRETARIA DISTRITAL DE MOVILIDAD Y TRANSPORTE  PLANEACIÓN Y DISEÑO INGENIERIA - TPD S.A.  CUYO OBJETO ES: " FABRICACIÓN, INSTALACIÓN Y MANTENIMIENTO  DE LOS POSTES  PARA EL SISTEMA DE SEMAFORIZACIÓN DE BOGOTA D.C."</t>
  </si>
  <si>
    <t>CONTRATAR LA CONSULTORIA ESPECIALIZADA PARA REALIZAR LA ESTRUCTURACIÓN DEL PROCESO DE CONTRATACIÓN A NIVEL TÉCNICO, FINANCIERO Y JURÍDICA PARA ENTREGAR EN CONCESIÓN LA PRESTACIÓN DE LOS SERVICIOS DE PATIOS Y GRÚAS PARA VEHÍCULOS QUE SE INMOVILICEN POR INFRACCIONES A LAS NORMAS DE TRÁNSITO Y TRANSPORTE EN BOGOTÁ</t>
  </si>
  <si>
    <t>SUB. SERVICIOS DE LA MOVILIDAD</t>
  </si>
  <si>
    <t>PRESUPUESTO  ASIGNADO 2016</t>
  </si>
  <si>
    <t>BOGOTÁ HUMANA</t>
  </si>
  <si>
    <t xml:space="preserve"> BOGOTA MEJOR PARA TODOS</t>
  </si>
  <si>
    <t>BOGOTA HUMANA + BOGOTA MEJOR PARA TODOS</t>
  </si>
  <si>
    <t xml:space="preserve"> </t>
  </si>
  <si>
    <t>% DE EJEC. 
RP</t>
  </si>
  <si>
    <t>EJECUCION PRESUPUESTAL -31 DE DICIEMBRE DE 2016</t>
  </si>
  <si>
    <t>FUENTE: PREDIS - FECHA: 03 DE ENERO DE 2017</t>
  </si>
  <si>
    <t>GASTOS DE FUNCIONAMIENTO</t>
  </si>
  <si>
    <t>PRESUPUETO EJECUTADO / CONTRATADO</t>
  </si>
  <si>
    <t>%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</si>
</sst>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_);_(* \(#,##0\);_(* &quot;-&quot;??_);_(@_)"/>
    <numFmt numFmtId="166" formatCode="#,##0,,"/>
    <numFmt numFmtId="167" formatCode="#,###,,"/>
    <numFmt numFmtId="168" formatCode="0.0000%"/>
    <numFmt numFmtId="169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3" fillId="0" borderId="0" xfId="0" applyFont="1"/>
    <xf numFmtId="0" fontId="3" fillId="0" borderId="0" xfId="0" applyFont="1" applyFill="1"/>
    <xf numFmtId="165" fontId="4" fillId="0" borderId="1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 wrapText="1"/>
    </xf>
    <xf numFmtId="9" fontId="2" fillId="4" borderId="1" xfId="2" applyFont="1" applyFill="1" applyBorder="1" applyAlignment="1">
      <alignment horizontal="center" vertical="center"/>
    </xf>
    <xf numFmtId="9" fontId="2" fillId="5" borderId="1" xfId="2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7" fontId="5" fillId="4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3" applyFont="1" applyFill="1" applyBorder="1" applyAlignment="1">
      <alignment horizontal="center" vertical="center" wrapText="1"/>
    </xf>
    <xf numFmtId="16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5" fontId="3" fillId="0" borderId="0" xfId="0" applyNumberFormat="1" applyFont="1"/>
    <xf numFmtId="165" fontId="4" fillId="0" borderId="0" xfId="0" applyNumberFormat="1" applyFont="1" applyAlignment="1">
      <alignment horizontal="center"/>
    </xf>
    <xf numFmtId="10" fontId="6" fillId="4" borderId="1" xfId="2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9" fontId="4" fillId="0" borderId="1" xfId="2" applyFont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/>
    </xf>
    <xf numFmtId="0" fontId="8" fillId="0" borderId="0" xfId="0" applyFont="1"/>
    <xf numFmtId="0" fontId="6" fillId="3" borderId="2" xfId="0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9" fontId="8" fillId="0" borderId="1" xfId="2" applyFont="1" applyBorder="1" applyAlignment="1">
      <alignment horizontal="center" vertical="center"/>
    </xf>
    <xf numFmtId="165" fontId="8" fillId="0" borderId="0" xfId="0" applyNumberFormat="1" applyFont="1"/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9" fontId="6" fillId="4" borderId="1" xfId="2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0" fontId="8" fillId="0" borderId="0" xfId="2" applyNumberFormat="1" applyFont="1"/>
    <xf numFmtId="0" fontId="8" fillId="3" borderId="0" xfId="0" applyFont="1" applyFill="1" applyBorder="1" applyAlignment="1">
      <alignment wrapText="1"/>
    </xf>
    <xf numFmtId="3" fontId="8" fillId="0" borderId="0" xfId="0" applyNumberFormat="1" applyFont="1"/>
    <xf numFmtId="165" fontId="2" fillId="2" borderId="1" xfId="1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2" fillId="5" borderId="1" xfId="1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6" fillId="3" borderId="0" xfId="0" applyNumberFormat="1" applyFont="1" applyFill="1" applyBorder="1" applyAlignment="1">
      <alignment vertical="top"/>
    </xf>
    <xf numFmtId="0" fontId="8" fillId="0" borderId="0" xfId="0" applyFont="1" applyAlignment="1">
      <alignment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9" fontId="8" fillId="0" borderId="1" xfId="2" applyNumberFormat="1" applyFont="1" applyBorder="1" applyAlignment="1">
      <alignment horizontal="center" vertical="center"/>
    </xf>
    <xf numFmtId="165" fontId="6" fillId="6" borderId="1" xfId="1" applyNumberFormat="1" applyFont="1" applyFill="1" applyBorder="1" applyAlignment="1">
      <alignment horizontal="center" vertical="center"/>
    </xf>
    <xf numFmtId="9" fontId="6" fillId="6" borderId="1" xfId="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8" fillId="0" borderId="7" xfId="3" applyFont="1" applyFill="1" applyBorder="1" applyAlignment="1">
      <alignment vertical="center" wrapText="1"/>
    </xf>
    <xf numFmtId="165" fontId="8" fillId="3" borderId="0" xfId="1" applyNumberFormat="1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/>
    </xf>
    <xf numFmtId="168" fontId="8" fillId="0" borderId="0" xfId="2" applyNumberFormat="1" applyFont="1"/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9" fontId="4" fillId="0" borderId="1" xfId="2" applyNumberFormat="1" applyFont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9" fontId="5" fillId="7" borderId="1" xfId="2" applyFont="1" applyFill="1" applyBorder="1" applyAlignment="1">
      <alignment horizontal="center" vertical="center"/>
    </xf>
    <xf numFmtId="169" fontId="5" fillId="7" borderId="1" xfId="2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9" fontId="5" fillId="4" borderId="1" xfId="2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0" fontId="5" fillId="4" borderId="1" xfId="2" applyNumberFormat="1" applyFont="1" applyFill="1" applyBorder="1" applyAlignment="1">
      <alignment horizontal="center" vertical="center"/>
    </xf>
    <xf numFmtId="169" fontId="10" fillId="4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12" fillId="3" borderId="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/>
    </xf>
    <xf numFmtId="0" fontId="13" fillId="3" borderId="0" xfId="0" applyFont="1" applyFill="1" applyBorder="1" applyAlignment="1">
      <alignment wrapText="1"/>
    </xf>
    <xf numFmtId="0" fontId="13" fillId="0" borderId="0" xfId="0" applyFont="1" applyFill="1"/>
    <xf numFmtId="167" fontId="5" fillId="4" borderId="1" xfId="1" applyNumberFormat="1" applyFont="1" applyFill="1" applyBorder="1" applyAlignment="1">
      <alignment horizontal="center" vertical="top" wrapText="1"/>
    </xf>
    <xf numFmtId="10" fontId="6" fillId="6" borderId="1" xfId="2" applyNumberFormat="1" applyFont="1" applyFill="1" applyBorder="1" applyAlignment="1">
      <alignment horizontal="center" vertical="center"/>
    </xf>
    <xf numFmtId="10" fontId="10" fillId="4" borderId="1" xfId="2" applyNumberFormat="1" applyFont="1" applyFill="1" applyBorder="1" applyAlignment="1">
      <alignment horizontal="center" vertical="center"/>
    </xf>
    <xf numFmtId="10" fontId="14" fillId="4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9" fontId="4" fillId="2" borderId="1" xfId="2" applyFont="1" applyFill="1" applyBorder="1" applyAlignment="1">
      <alignment horizontal="center" vertical="center"/>
    </xf>
    <xf numFmtId="169" fontId="4" fillId="2" borderId="1" xfId="2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0" fontId="10" fillId="0" borderId="1" xfId="2" applyNumberFormat="1" applyFont="1" applyFill="1" applyBorder="1" applyAlignment="1">
      <alignment horizontal="center" vertical="center"/>
    </xf>
    <xf numFmtId="165" fontId="5" fillId="6" borderId="1" xfId="1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top"/>
    </xf>
    <xf numFmtId="0" fontId="6" fillId="3" borderId="0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17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abSelected="1" zoomScaleNormal="100" workbookViewId="0">
      <pane xSplit="1" ySplit="5" topLeftCell="B6" activePane="bottomRight" state="frozen"/>
      <selection activeCell="F22" sqref="F22:F24"/>
      <selection pane="topRight" activeCell="F22" sqref="F22:F24"/>
      <selection pane="bottomLeft" activeCell="F22" sqref="F22:F24"/>
      <selection pane="bottomRight" activeCell="B25" sqref="B25"/>
    </sheetView>
  </sheetViews>
  <sheetFormatPr baseColWidth="10" defaultRowHeight="14.25" x14ac:dyDescent="0.2"/>
  <cols>
    <col min="1" max="1" width="8.5703125" style="39" customWidth="1"/>
    <col min="2" max="2" width="40.42578125" style="92" customWidth="1"/>
    <col min="3" max="4" width="19.85546875" style="30" customWidth="1"/>
    <col min="5" max="5" width="15.85546875" style="30" customWidth="1"/>
    <col min="6" max="6" width="21.5703125" style="30" customWidth="1"/>
    <col min="7" max="7" width="15.140625" style="30" customWidth="1"/>
    <col min="8" max="8" width="14.85546875" style="30" customWidth="1"/>
    <col min="9" max="9" width="11.42578125" style="30" customWidth="1"/>
    <col min="10" max="10" width="17.42578125" style="30" customWidth="1"/>
    <col min="11" max="16384" width="11.42578125" style="30"/>
  </cols>
  <sheetData>
    <row r="1" spans="1:10" ht="15" x14ac:dyDescent="0.2">
      <c r="A1" s="104" t="s">
        <v>15</v>
      </c>
      <c r="B1" s="105"/>
      <c r="C1" s="105"/>
      <c r="D1" s="105"/>
      <c r="E1" s="105"/>
      <c r="F1" s="105"/>
      <c r="G1" s="105"/>
      <c r="H1" s="105"/>
      <c r="I1" s="105"/>
    </row>
    <row r="2" spans="1:10" ht="15" x14ac:dyDescent="0.2">
      <c r="A2" s="104" t="s">
        <v>44</v>
      </c>
      <c r="B2" s="105"/>
      <c r="C2" s="105"/>
      <c r="D2" s="105"/>
      <c r="E2" s="105"/>
      <c r="F2" s="105"/>
      <c r="G2" s="105"/>
      <c r="H2" s="105"/>
      <c r="I2" s="105"/>
      <c r="J2" s="55"/>
    </row>
    <row r="3" spans="1:10" ht="15" x14ac:dyDescent="0.2">
      <c r="A3" s="104" t="s">
        <v>49</v>
      </c>
      <c r="B3" s="105"/>
      <c r="C3" s="105"/>
      <c r="D3" s="105"/>
      <c r="E3" s="105"/>
      <c r="F3" s="105"/>
      <c r="G3" s="105"/>
      <c r="H3" s="105"/>
      <c r="I3" s="105"/>
    </row>
    <row r="4" spans="1:10" ht="15" x14ac:dyDescent="0.25">
      <c r="A4" s="31"/>
      <c r="B4" s="85"/>
    </row>
    <row r="5" spans="1:10" s="1" customFormat="1" ht="36" x14ac:dyDescent="0.2">
      <c r="A5" s="107" t="s">
        <v>0</v>
      </c>
      <c r="B5" s="107"/>
      <c r="C5" s="46" t="s">
        <v>5</v>
      </c>
      <c r="D5" s="46" t="s">
        <v>6</v>
      </c>
      <c r="E5" s="46" t="s">
        <v>7</v>
      </c>
      <c r="F5" s="46" t="s">
        <v>8</v>
      </c>
      <c r="G5" s="46" t="s">
        <v>9</v>
      </c>
      <c r="H5" s="46" t="s">
        <v>10</v>
      </c>
      <c r="I5" s="47" t="s">
        <v>11</v>
      </c>
    </row>
    <row r="6" spans="1:10" s="1" customFormat="1" ht="24" customHeight="1" x14ac:dyDescent="0.2">
      <c r="A6" s="48">
        <v>339</v>
      </c>
      <c r="B6" s="86" t="s">
        <v>16</v>
      </c>
      <c r="C6" s="49">
        <v>3456123128</v>
      </c>
      <c r="D6" s="49">
        <v>3456123128</v>
      </c>
      <c r="E6" s="6">
        <f>+D6/C6</f>
        <v>1</v>
      </c>
      <c r="F6" s="49">
        <v>3456123128</v>
      </c>
      <c r="G6" s="6">
        <f>+F6/C6</f>
        <v>1</v>
      </c>
      <c r="H6" s="49">
        <v>2705763188</v>
      </c>
      <c r="I6" s="6">
        <f>+H6/F6</f>
        <v>0.78288969686267496</v>
      </c>
      <c r="J6" s="23"/>
    </row>
    <row r="7" spans="1:10" s="1" customFormat="1" ht="35.25" customHeight="1" x14ac:dyDescent="0.2">
      <c r="A7" s="50">
        <v>967</v>
      </c>
      <c r="B7" s="86" t="s">
        <v>17</v>
      </c>
      <c r="C7" s="49">
        <v>1210110249</v>
      </c>
      <c r="D7" s="49">
        <v>1210110249</v>
      </c>
      <c r="E7" s="6">
        <f t="shared" ref="E7:E20" si="0">+D7/C7</f>
        <v>1</v>
      </c>
      <c r="F7" s="49">
        <v>1210110249</v>
      </c>
      <c r="G7" s="6">
        <f t="shared" ref="G7:G19" si="1">+F7/C7</f>
        <v>1</v>
      </c>
      <c r="H7" s="49">
        <v>1071148746</v>
      </c>
      <c r="I7" s="6">
        <f t="shared" ref="I7:I20" si="2">+H7/F7</f>
        <v>0.8851662457079148</v>
      </c>
      <c r="J7" s="23"/>
    </row>
    <row r="8" spans="1:10" s="1" customFormat="1" ht="25.5" customHeight="1" x14ac:dyDescent="0.2">
      <c r="A8" s="50">
        <v>1165</v>
      </c>
      <c r="B8" s="86" t="s">
        <v>18</v>
      </c>
      <c r="C8" s="49">
        <v>4829031570</v>
      </c>
      <c r="D8" s="49">
        <v>4829031570</v>
      </c>
      <c r="E8" s="6">
        <f t="shared" si="0"/>
        <v>1</v>
      </c>
      <c r="F8" s="49">
        <v>4814922170</v>
      </c>
      <c r="G8" s="6">
        <f t="shared" si="1"/>
        <v>0.99707821334454438</v>
      </c>
      <c r="H8" s="49">
        <v>3123708559</v>
      </c>
      <c r="I8" s="6">
        <f t="shared" si="2"/>
        <v>0.64875577396923945</v>
      </c>
      <c r="J8" s="23"/>
    </row>
    <row r="9" spans="1:10" s="1" customFormat="1" ht="25.5" customHeight="1" x14ac:dyDescent="0.2">
      <c r="A9" s="106" t="s">
        <v>12</v>
      </c>
      <c r="B9" s="106"/>
      <c r="C9" s="51">
        <f>SUM(C6+C7+C8)</f>
        <v>9495264947</v>
      </c>
      <c r="D9" s="51">
        <f>SUM(D6+D7+D8)</f>
        <v>9495264947</v>
      </c>
      <c r="E9" s="9">
        <f>+D9/C9</f>
        <v>1</v>
      </c>
      <c r="F9" s="51">
        <f>SUM(F6+F7+F8)</f>
        <v>9481155547</v>
      </c>
      <c r="G9" s="9">
        <f>+F9/C9</f>
        <v>0.99851405936761584</v>
      </c>
      <c r="H9" s="51">
        <f>SUM(H6+H7+H8)</f>
        <v>6900620493</v>
      </c>
      <c r="I9" s="9">
        <f>+H9/F9</f>
        <v>0.72782483725662261</v>
      </c>
      <c r="J9" s="23"/>
    </row>
    <row r="10" spans="1:10" s="1" customFormat="1" ht="26.25" customHeight="1" x14ac:dyDescent="0.2">
      <c r="A10" s="50">
        <v>585</v>
      </c>
      <c r="B10" s="86" t="s">
        <v>1</v>
      </c>
      <c r="C10" s="49">
        <v>1951129800</v>
      </c>
      <c r="D10" s="49">
        <v>1951129800</v>
      </c>
      <c r="E10" s="6">
        <f t="shared" si="0"/>
        <v>1</v>
      </c>
      <c r="F10" s="49">
        <v>1951129800</v>
      </c>
      <c r="G10" s="6">
        <f t="shared" si="1"/>
        <v>1</v>
      </c>
      <c r="H10" s="49">
        <v>830893886</v>
      </c>
      <c r="I10" s="6">
        <f t="shared" si="2"/>
        <v>0.42585269621734034</v>
      </c>
      <c r="J10" s="23"/>
    </row>
    <row r="11" spans="1:10" s="1" customFormat="1" ht="23.25" customHeight="1" x14ac:dyDescent="0.2">
      <c r="A11" s="50">
        <v>965</v>
      </c>
      <c r="B11" s="86" t="s">
        <v>2</v>
      </c>
      <c r="C11" s="49">
        <v>208000000</v>
      </c>
      <c r="D11" s="49">
        <v>208000000</v>
      </c>
      <c r="E11" s="6">
        <f t="shared" si="0"/>
        <v>1</v>
      </c>
      <c r="F11" s="49">
        <v>208000000</v>
      </c>
      <c r="G11" s="6">
        <f t="shared" si="1"/>
        <v>1</v>
      </c>
      <c r="H11" s="49">
        <v>198170299</v>
      </c>
      <c r="I11" s="6">
        <f t="shared" si="2"/>
        <v>0.95274182211538461</v>
      </c>
      <c r="J11" s="23"/>
    </row>
    <row r="12" spans="1:10" s="1" customFormat="1" ht="23.25" customHeight="1" x14ac:dyDescent="0.2">
      <c r="A12" s="50">
        <v>6094</v>
      </c>
      <c r="B12" s="87" t="s">
        <v>3</v>
      </c>
      <c r="C12" s="49">
        <v>5773466688</v>
      </c>
      <c r="D12" s="49">
        <v>5673434021</v>
      </c>
      <c r="E12" s="6">
        <f t="shared" si="0"/>
        <v>0.98267372578629142</v>
      </c>
      <c r="F12" s="49">
        <v>5673434021</v>
      </c>
      <c r="G12" s="6">
        <f t="shared" si="1"/>
        <v>0.98267372578629142</v>
      </c>
      <c r="H12" s="49">
        <v>4289745395</v>
      </c>
      <c r="I12" s="6">
        <f t="shared" si="2"/>
        <v>0.75611091609097258</v>
      </c>
      <c r="J12" s="23"/>
    </row>
    <row r="13" spans="1:10" s="2" customFormat="1" ht="23.25" customHeight="1" x14ac:dyDescent="0.2">
      <c r="A13" s="106" t="s">
        <v>13</v>
      </c>
      <c r="B13" s="106"/>
      <c r="C13" s="51">
        <f>SUM(C10+C11+C12)</f>
        <v>7932596488</v>
      </c>
      <c r="D13" s="51">
        <f>+D12+D11+D10</f>
        <v>7832563821</v>
      </c>
      <c r="E13" s="9">
        <f t="shared" si="0"/>
        <v>0.98738966905081782</v>
      </c>
      <c r="F13" s="51">
        <f>+F12+F11+F10</f>
        <v>7832563821</v>
      </c>
      <c r="G13" s="9">
        <f t="shared" si="1"/>
        <v>0.98738966905081782</v>
      </c>
      <c r="H13" s="51">
        <f>+H12+H11+H10</f>
        <v>5318809580</v>
      </c>
      <c r="I13" s="9">
        <f t="shared" si="2"/>
        <v>0.67906367589877314</v>
      </c>
      <c r="J13" s="23"/>
    </row>
    <row r="14" spans="1:10" s="2" customFormat="1" ht="23.25" customHeight="1" x14ac:dyDescent="0.2">
      <c r="A14" s="107" t="s">
        <v>4</v>
      </c>
      <c r="B14" s="107"/>
      <c r="C14" s="52">
        <f>SUM(+C13+C9)</f>
        <v>17427861435</v>
      </c>
      <c r="D14" s="52">
        <f>+D13+D9</f>
        <v>17327828768</v>
      </c>
      <c r="E14" s="8">
        <f t="shared" si="0"/>
        <v>0.99426018692120732</v>
      </c>
      <c r="F14" s="52">
        <f>+F13+F9</f>
        <v>17313719368</v>
      </c>
      <c r="G14" s="8">
        <f>+F14/C14</f>
        <v>0.99345059820301473</v>
      </c>
      <c r="H14" s="52">
        <f>+H9+H13</f>
        <v>12219430073</v>
      </c>
      <c r="I14" s="8">
        <f>+H14/F14</f>
        <v>0.70576574641636525</v>
      </c>
      <c r="J14" s="23"/>
    </row>
    <row r="15" spans="1:10" s="1" customFormat="1" ht="30.75" customHeight="1" x14ac:dyDescent="0.2">
      <c r="A15" s="50">
        <v>7254</v>
      </c>
      <c r="B15" s="88" t="s">
        <v>19</v>
      </c>
      <c r="C15" s="49">
        <v>41041806691</v>
      </c>
      <c r="D15" s="49">
        <v>41041237357</v>
      </c>
      <c r="E15" s="6">
        <f t="shared" si="0"/>
        <v>0.99998612794986619</v>
      </c>
      <c r="F15" s="49">
        <v>41041237357</v>
      </c>
      <c r="G15" s="6">
        <f t="shared" si="1"/>
        <v>0.99998612794986619</v>
      </c>
      <c r="H15" s="49">
        <v>36664906454</v>
      </c>
      <c r="I15" s="6">
        <f t="shared" si="2"/>
        <v>0.89336747172283848</v>
      </c>
      <c r="J15" s="23"/>
    </row>
    <row r="16" spans="1:10" s="1" customFormat="1" ht="41.25" customHeight="1" x14ac:dyDescent="0.2">
      <c r="A16" s="50">
        <v>7253</v>
      </c>
      <c r="B16" s="88" t="s">
        <v>20</v>
      </c>
      <c r="C16" s="49">
        <v>6758407896</v>
      </c>
      <c r="D16" s="49">
        <v>6743547996</v>
      </c>
      <c r="E16" s="6">
        <f>+D16/C16</f>
        <v>0.9978012721000763</v>
      </c>
      <c r="F16" s="49">
        <v>6743547996</v>
      </c>
      <c r="G16" s="6">
        <f t="shared" si="1"/>
        <v>0.9978012721000763</v>
      </c>
      <c r="H16" s="49">
        <v>5529609063</v>
      </c>
      <c r="I16" s="6">
        <f t="shared" si="2"/>
        <v>0.81998512745515273</v>
      </c>
      <c r="J16" s="23"/>
    </row>
    <row r="17" spans="1:10" s="2" customFormat="1" ht="24.75" customHeight="1" x14ac:dyDescent="0.2">
      <c r="A17" s="50">
        <v>7132</v>
      </c>
      <c r="B17" s="88" t="s">
        <v>21</v>
      </c>
      <c r="C17" s="49">
        <v>17494091640</v>
      </c>
      <c r="D17" s="49">
        <v>17435736806</v>
      </c>
      <c r="E17" s="6">
        <f t="shared" si="0"/>
        <v>0.99666431186020699</v>
      </c>
      <c r="F17" s="49">
        <v>17410361624</v>
      </c>
      <c r="G17" s="6">
        <f t="shared" si="1"/>
        <v>0.99521381174152812</v>
      </c>
      <c r="H17" s="49">
        <v>10814188117</v>
      </c>
      <c r="I17" s="6">
        <f t="shared" si="2"/>
        <v>0.62113518090817577</v>
      </c>
      <c r="J17" s="23"/>
    </row>
    <row r="18" spans="1:10" s="1" customFormat="1" ht="28.5" customHeight="1" x14ac:dyDescent="0.2">
      <c r="A18" s="50">
        <v>6219</v>
      </c>
      <c r="B18" s="88" t="s">
        <v>22</v>
      </c>
      <c r="C18" s="49">
        <v>7430242200</v>
      </c>
      <c r="D18" s="49">
        <v>7430242200</v>
      </c>
      <c r="E18" s="6">
        <f t="shared" si="0"/>
        <v>1</v>
      </c>
      <c r="F18" s="49">
        <v>7430242200</v>
      </c>
      <c r="G18" s="6">
        <f t="shared" si="1"/>
        <v>1</v>
      </c>
      <c r="H18" s="49">
        <v>7383527214</v>
      </c>
      <c r="I18" s="6">
        <f t="shared" si="2"/>
        <v>0.99371285824303279</v>
      </c>
      <c r="J18" s="23"/>
    </row>
    <row r="19" spans="1:10" s="1" customFormat="1" ht="22.5" customHeight="1" x14ac:dyDescent="0.2">
      <c r="A19" s="50">
        <v>348</v>
      </c>
      <c r="B19" s="88" t="s">
        <v>23</v>
      </c>
      <c r="C19" s="49">
        <v>2491384698</v>
      </c>
      <c r="D19" s="49">
        <v>2491384698</v>
      </c>
      <c r="E19" s="6">
        <f t="shared" si="0"/>
        <v>1</v>
      </c>
      <c r="F19" s="49">
        <v>2491384698</v>
      </c>
      <c r="G19" s="6">
        <f t="shared" si="1"/>
        <v>1</v>
      </c>
      <c r="H19" s="49">
        <v>1547657686</v>
      </c>
      <c r="I19" s="6">
        <f t="shared" si="2"/>
        <v>0.62120381779755152</v>
      </c>
      <c r="J19" s="23"/>
    </row>
    <row r="20" spans="1:10" s="1" customFormat="1" ht="21.75" customHeight="1" x14ac:dyDescent="0.2">
      <c r="A20" s="106" t="s">
        <v>14</v>
      </c>
      <c r="B20" s="106"/>
      <c r="C20" s="51">
        <f>SUM(C15:C19)</f>
        <v>75215933125</v>
      </c>
      <c r="D20" s="51">
        <f>SUM(D15:D19)</f>
        <v>75142149057</v>
      </c>
      <c r="E20" s="9">
        <f t="shared" si="0"/>
        <v>0.99901903672620296</v>
      </c>
      <c r="F20" s="51">
        <f>SUM(F15:F19)</f>
        <v>75116773875</v>
      </c>
      <c r="G20" s="9">
        <f>+F20/C20</f>
        <v>0.99868167227500582</v>
      </c>
      <c r="H20" s="51">
        <f>SUM(H15:H19)</f>
        <v>61939888534</v>
      </c>
      <c r="I20" s="9">
        <f t="shared" si="2"/>
        <v>0.82458131970726889</v>
      </c>
      <c r="J20" s="23"/>
    </row>
    <row r="21" spans="1:10" s="1" customFormat="1" ht="12" x14ac:dyDescent="0.2">
      <c r="A21" s="53"/>
      <c r="B21" s="89"/>
      <c r="D21" s="49"/>
      <c r="E21" s="6"/>
      <c r="F21" s="49"/>
      <c r="G21" s="6"/>
      <c r="H21" s="49"/>
      <c r="I21" s="6"/>
      <c r="J21" s="23"/>
    </row>
    <row r="22" spans="1:10" s="1" customFormat="1" ht="21.75" customHeight="1" x14ac:dyDescent="0.2">
      <c r="A22" s="107" t="s">
        <v>24</v>
      </c>
      <c r="B22" s="107"/>
      <c r="C22" s="52">
        <f>+C20+C14</f>
        <v>92643794560</v>
      </c>
      <c r="D22" s="52">
        <f>+D20+D14</f>
        <v>92469977825</v>
      </c>
      <c r="E22" s="8">
        <f>+D22/C22</f>
        <v>0.99812381675615169</v>
      </c>
      <c r="F22" s="52">
        <f>+F20+F14</f>
        <v>92430493243</v>
      </c>
      <c r="G22" s="8">
        <f>+F22/C22</f>
        <v>0.99769761894994646</v>
      </c>
      <c r="H22" s="52">
        <f>+H20+H14</f>
        <v>74159318607</v>
      </c>
      <c r="I22" s="8">
        <f>+H22/F22</f>
        <v>0.80232525008857158</v>
      </c>
      <c r="J22" s="23"/>
    </row>
    <row r="23" spans="1:10" s="1" customFormat="1" ht="12" x14ac:dyDescent="0.2">
      <c r="A23" s="54" t="s">
        <v>50</v>
      </c>
      <c r="B23" s="90"/>
      <c r="J23" s="23"/>
    </row>
    <row r="24" spans="1:10" x14ac:dyDescent="0.2">
      <c r="A24" s="44" t="s">
        <v>47</v>
      </c>
      <c r="B24" s="91"/>
      <c r="I24" s="43"/>
    </row>
    <row r="25" spans="1:10" ht="21" customHeight="1" x14ac:dyDescent="0.2">
      <c r="A25" s="83"/>
      <c r="C25" s="1"/>
      <c r="D25" s="1"/>
      <c r="E25" s="1"/>
    </row>
    <row r="26" spans="1:10" x14ac:dyDescent="0.2">
      <c r="A26" s="84"/>
      <c r="C26" s="1"/>
      <c r="D26" s="1"/>
      <c r="E26" s="1"/>
    </row>
    <row r="27" spans="1:10" x14ac:dyDescent="0.2">
      <c r="A27" s="84"/>
      <c r="C27" s="1"/>
      <c r="D27" s="1"/>
      <c r="E27" s="1"/>
    </row>
    <row r="28" spans="1:10" x14ac:dyDescent="0.2">
      <c r="F28" s="45"/>
    </row>
    <row r="29" spans="1:10" x14ac:dyDescent="0.2">
      <c r="F29" s="45"/>
    </row>
  </sheetData>
  <mergeCells count="9">
    <mergeCell ref="A1:I1"/>
    <mergeCell ref="A2:I2"/>
    <mergeCell ref="A3:I3"/>
    <mergeCell ref="A20:B20"/>
    <mergeCell ref="A22:B22"/>
    <mergeCell ref="A5:B5"/>
    <mergeCell ref="A9:B9"/>
    <mergeCell ref="A13:B13"/>
    <mergeCell ref="A14:B14"/>
  </mergeCells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4"/>
  <sheetViews>
    <sheetView showGridLines="0" zoomScale="70" zoomScaleNormal="70" workbookViewId="0">
      <pane xSplit="1" ySplit="5" topLeftCell="B12" activePane="bottomRight" state="frozen"/>
      <selection activeCell="F27" sqref="F27"/>
      <selection pane="topRight" activeCell="F27" sqref="F27"/>
      <selection pane="bottomLeft" activeCell="F27" sqref="F27"/>
      <selection pane="bottomRight" activeCell="B45" sqref="B45"/>
    </sheetView>
  </sheetViews>
  <sheetFormatPr baseColWidth="10" defaultRowHeight="14.25" x14ac:dyDescent="0.2"/>
  <cols>
    <col min="1" max="1" width="11.7109375" style="30" bestFit="1" customWidth="1"/>
    <col min="2" max="2" width="38.28515625" style="30" customWidth="1"/>
    <col min="3" max="3" width="22.85546875" style="30" customWidth="1"/>
    <col min="4" max="4" width="23" style="30" customWidth="1"/>
    <col min="5" max="5" width="11.5703125" style="30" customWidth="1"/>
    <col min="6" max="6" width="21.5703125" style="30" customWidth="1"/>
    <col min="7" max="7" width="11.7109375" style="30" bestFit="1" customWidth="1"/>
    <col min="8" max="8" width="22.140625" style="30" customWidth="1"/>
    <col min="9" max="9" width="12.5703125" style="30" customWidth="1"/>
    <col min="10" max="10" width="70.85546875" style="56" hidden="1" customWidth="1"/>
    <col min="11" max="16384" width="11.42578125" style="30"/>
  </cols>
  <sheetData>
    <row r="1" spans="1:10" ht="15" x14ac:dyDescent="0.25">
      <c r="A1" s="110" t="str">
        <f>+'EJECUCION BH'!A1:I1</f>
        <v>INFORME DE EJECUCION DEL PRESUPUESTO DE GASTOS E INVERSIONES</v>
      </c>
      <c r="B1" s="111"/>
      <c r="C1" s="111"/>
      <c r="D1" s="111"/>
      <c r="E1" s="111"/>
      <c r="F1" s="111"/>
      <c r="G1" s="111"/>
      <c r="H1" s="111"/>
      <c r="I1" s="111"/>
    </row>
    <row r="2" spans="1:10" ht="15" x14ac:dyDescent="0.25">
      <c r="A2" s="110" t="s">
        <v>45</v>
      </c>
      <c r="B2" s="111"/>
      <c r="C2" s="111"/>
      <c r="D2" s="111"/>
      <c r="E2" s="111"/>
      <c r="F2" s="111"/>
      <c r="G2" s="111"/>
      <c r="H2" s="111"/>
      <c r="I2" s="111"/>
    </row>
    <row r="3" spans="1:10" ht="15" x14ac:dyDescent="0.25">
      <c r="A3" s="110" t="str">
        <f>+'EJECUCION BH'!A3:I3</f>
        <v>EJECUCION PRESUPUESTAL -31 DE DICIEMBRE DE 2016</v>
      </c>
      <c r="B3" s="111"/>
      <c r="C3" s="111"/>
      <c r="D3" s="111"/>
      <c r="E3" s="111"/>
      <c r="F3" s="111"/>
      <c r="G3" s="111"/>
      <c r="H3" s="111"/>
      <c r="I3" s="111"/>
    </row>
    <row r="5" spans="1:10" ht="60" x14ac:dyDescent="0.2">
      <c r="A5" s="109" t="s">
        <v>0</v>
      </c>
      <c r="B5" s="109"/>
      <c r="C5" s="32" t="s">
        <v>25</v>
      </c>
      <c r="D5" s="57" t="s">
        <v>6</v>
      </c>
      <c r="E5" s="58" t="s">
        <v>7</v>
      </c>
      <c r="F5" s="57" t="s">
        <v>8</v>
      </c>
      <c r="G5" s="57" t="s">
        <v>9</v>
      </c>
      <c r="H5" s="57" t="s">
        <v>10</v>
      </c>
      <c r="I5" s="58" t="s">
        <v>11</v>
      </c>
      <c r="J5" s="57" t="s">
        <v>37</v>
      </c>
    </row>
    <row r="6" spans="1:10" ht="43.5" customHeight="1" x14ac:dyDescent="0.2">
      <c r="A6" s="59">
        <v>339</v>
      </c>
      <c r="B6" s="60" t="s">
        <v>36</v>
      </c>
      <c r="C6" s="35">
        <v>42948613695</v>
      </c>
      <c r="D6" s="35">
        <v>41521783929</v>
      </c>
      <c r="E6" s="36">
        <f t="shared" ref="E6:E19" si="0">+D6/C6</f>
        <v>0.96677821137295272</v>
      </c>
      <c r="F6" s="35">
        <v>41434056324</v>
      </c>
      <c r="G6" s="36">
        <f t="shared" ref="G6:G19" si="1">+F6/C6</f>
        <v>0.96473559352216476</v>
      </c>
      <c r="H6" s="35">
        <v>1333891448</v>
      </c>
      <c r="I6" s="36">
        <f t="shared" ref="I6:I20" si="2">+H6/F6</f>
        <v>3.2193117602810351E-2</v>
      </c>
      <c r="J6" s="61" t="s">
        <v>38</v>
      </c>
    </row>
    <row r="7" spans="1:10" ht="114" x14ac:dyDescent="0.2">
      <c r="A7" s="38">
        <v>1004</v>
      </c>
      <c r="B7" s="34" t="s">
        <v>26</v>
      </c>
      <c r="C7" s="35">
        <v>22165203357</v>
      </c>
      <c r="D7" s="35">
        <v>21579057441</v>
      </c>
      <c r="E7" s="36">
        <f t="shared" si="0"/>
        <v>0.97355558139668996</v>
      </c>
      <c r="F7" s="35">
        <v>21179057441</v>
      </c>
      <c r="G7" s="36">
        <f t="shared" si="1"/>
        <v>0.95550927730655966</v>
      </c>
      <c r="H7" s="35">
        <v>1305323607</v>
      </c>
      <c r="I7" s="36">
        <f t="shared" si="2"/>
        <v>6.1632752573448198E-2</v>
      </c>
      <c r="J7" s="61" t="s">
        <v>39</v>
      </c>
    </row>
    <row r="8" spans="1:10" ht="47.25" customHeight="1" x14ac:dyDescent="0.2">
      <c r="A8" s="38">
        <v>967</v>
      </c>
      <c r="B8" s="34" t="s">
        <v>27</v>
      </c>
      <c r="C8" s="35">
        <v>5547889751</v>
      </c>
      <c r="D8" s="35">
        <v>5491576450</v>
      </c>
      <c r="E8" s="36">
        <f t="shared" si="0"/>
        <v>0.98984959984292231</v>
      </c>
      <c r="F8" s="35">
        <v>5491576450</v>
      </c>
      <c r="G8" s="36">
        <f t="shared" si="1"/>
        <v>0.98984959984292231</v>
      </c>
      <c r="H8" s="35">
        <v>421856211</v>
      </c>
      <c r="I8" s="62">
        <v>0</v>
      </c>
      <c r="J8" s="61"/>
    </row>
    <row r="9" spans="1:10" ht="47.25" customHeight="1" x14ac:dyDescent="0.2">
      <c r="A9" s="38">
        <v>1183</v>
      </c>
      <c r="B9" s="34" t="s">
        <v>28</v>
      </c>
      <c r="C9" s="35">
        <v>950222449</v>
      </c>
      <c r="D9" s="35">
        <v>936819449</v>
      </c>
      <c r="E9" s="36">
        <f t="shared" si="0"/>
        <v>0.98589488175731366</v>
      </c>
      <c r="F9" s="35">
        <v>923658849</v>
      </c>
      <c r="G9" s="36">
        <f t="shared" si="1"/>
        <v>0.97204486167638415</v>
      </c>
      <c r="H9" s="35">
        <v>28037367</v>
      </c>
      <c r="I9" s="62">
        <v>0</v>
      </c>
      <c r="J9" s="61"/>
    </row>
    <row r="10" spans="1:10" ht="30.75" customHeight="1" x14ac:dyDescent="0.2">
      <c r="A10" s="108" t="s">
        <v>12</v>
      </c>
      <c r="B10" s="108"/>
      <c r="C10" s="63">
        <f>+C9+C8+C7+C6</f>
        <v>71611929252</v>
      </c>
      <c r="D10" s="63">
        <f>+D9+D8+D7+D6</f>
        <v>69529237269</v>
      </c>
      <c r="E10" s="64">
        <f>+D10/C10</f>
        <v>0.97091696865656174</v>
      </c>
      <c r="F10" s="63">
        <f>+F9+F8+F7+F6</f>
        <v>69028349064</v>
      </c>
      <c r="G10" s="64">
        <f>+F10/C10</f>
        <v>0.96392248868329655</v>
      </c>
      <c r="H10" s="63">
        <f>+H9+H8+H7+H6</f>
        <v>3089108633</v>
      </c>
      <c r="I10" s="64">
        <f>+H10/F10</f>
        <v>4.4751303991580567E-2</v>
      </c>
      <c r="J10" s="61"/>
    </row>
    <row r="11" spans="1:10" ht="33.75" customHeight="1" x14ac:dyDescent="0.2">
      <c r="A11" s="38">
        <v>585</v>
      </c>
      <c r="B11" s="34" t="s">
        <v>34</v>
      </c>
      <c r="C11" s="35">
        <v>870036800</v>
      </c>
      <c r="D11" s="35">
        <v>687826000</v>
      </c>
      <c r="E11" s="36">
        <f t="shared" si="0"/>
        <v>0.79057115744989181</v>
      </c>
      <c r="F11" s="35">
        <v>687826000</v>
      </c>
      <c r="G11" s="36">
        <f t="shared" si="1"/>
        <v>0.79057115744989181</v>
      </c>
      <c r="H11" s="35">
        <v>123575026</v>
      </c>
      <c r="I11" s="62">
        <v>0</v>
      </c>
      <c r="J11" s="61"/>
    </row>
    <row r="12" spans="1:10" ht="33.75" customHeight="1" x14ac:dyDescent="0.2">
      <c r="A12" s="38">
        <v>965</v>
      </c>
      <c r="B12" s="34" t="s">
        <v>35</v>
      </c>
      <c r="C12" s="35">
        <v>107000000</v>
      </c>
      <c r="D12" s="35">
        <v>106999999</v>
      </c>
      <c r="E12" s="36">
        <f t="shared" si="0"/>
        <v>0.99999999065420564</v>
      </c>
      <c r="F12" s="35">
        <v>106999999</v>
      </c>
      <c r="G12" s="36">
        <f t="shared" si="1"/>
        <v>0.99999999065420564</v>
      </c>
      <c r="H12" s="35">
        <v>9202886</v>
      </c>
      <c r="I12" s="62">
        <v>0</v>
      </c>
      <c r="J12" s="61"/>
    </row>
    <row r="13" spans="1:10" ht="33.75" customHeight="1" x14ac:dyDescent="0.2">
      <c r="A13" s="65">
        <v>6094</v>
      </c>
      <c r="B13" s="66" t="s">
        <v>29</v>
      </c>
      <c r="C13" s="35">
        <v>8922000000</v>
      </c>
      <c r="D13" s="35">
        <v>8426770663</v>
      </c>
      <c r="E13" s="36">
        <f t="shared" si="0"/>
        <v>0.94449346144362245</v>
      </c>
      <c r="F13" s="35">
        <v>8426770663</v>
      </c>
      <c r="G13" s="36">
        <f t="shared" si="1"/>
        <v>0.94449346144362245</v>
      </c>
      <c r="H13" s="35">
        <v>1316299980</v>
      </c>
      <c r="I13" s="62">
        <v>0</v>
      </c>
      <c r="J13" s="61"/>
    </row>
    <row r="14" spans="1:10" ht="29.25" customHeight="1" x14ac:dyDescent="0.2">
      <c r="A14" s="108" t="s">
        <v>13</v>
      </c>
      <c r="B14" s="108"/>
      <c r="C14" s="63">
        <f>+C13+C12+C11</f>
        <v>9899036800</v>
      </c>
      <c r="D14" s="63">
        <f>+D13+D12+D11</f>
        <v>9221596662</v>
      </c>
      <c r="E14" s="64">
        <f t="shared" si="0"/>
        <v>0.93156504499508475</v>
      </c>
      <c r="F14" s="63">
        <f>+F13+F12+F11</f>
        <v>9221596662</v>
      </c>
      <c r="G14" s="64">
        <f t="shared" si="1"/>
        <v>0.93156504499508475</v>
      </c>
      <c r="H14" s="63">
        <f>+H13+H12+H11</f>
        <v>1449077892</v>
      </c>
      <c r="I14" s="64">
        <v>0</v>
      </c>
      <c r="J14" s="61"/>
    </row>
    <row r="15" spans="1:10" ht="32.25" customHeight="1" x14ac:dyDescent="0.2">
      <c r="A15" s="109" t="s">
        <v>4</v>
      </c>
      <c r="B15" s="109"/>
      <c r="C15" s="67">
        <f>+C10+C14</f>
        <v>81510966052</v>
      </c>
      <c r="D15" s="67">
        <f>+D10+D14</f>
        <v>78750833931</v>
      </c>
      <c r="E15" s="40">
        <f>+D15/C15</f>
        <v>0.96613790444786074</v>
      </c>
      <c r="F15" s="67">
        <f>+F10+F14</f>
        <v>78249945726</v>
      </c>
      <c r="G15" s="25">
        <f>+F15/C15</f>
        <v>0.95999286373419213</v>
      </c>
      <c r="H15" s="67">
        <f>+H10+H14</f>
        <v>4538186525</v>
      </c>
      <c r="I15" s="40">
        <f>+H15/F15</f>
        <v>5.7996034155613517E-2</v>
      </c>
      <c r="J15" s="61"/>
    </row>
    <row r="16" spans="1:10" ht="33.75" customHeight="1" x14ac:dyDescent="0.2">
      <c r="A16" s="38">
        <v>6219</v>
      </c>
      <c r="B16" s="33" t="s">
        <v>30</v>
      </c>
      <c r="C16" s="35">
        <v>12995357800</v>
      </c>
      <c r="D16" s="35">
        <v>10894491101</v>
      </c>
      <c r="E16" s="36">
        <f t="shared" si="0"/>
        <v>0.83833714074421251</v>
      </c>
      <c r="F16" s="35">
        <v>10414333262</v>
      </c>
      <c r="G16" s="36">
        <f t="shared" si="1"/>
        <v>0.80138872836575537</v>
      </c>
      <c r="H16" s="35">
        <v>1040669981</v>
      </c>
      <c r="I16" s="36">
        <v>0</v>
      </c>
      <c r="J16" s="61"/>
    </row>
    <row r="17" spans="1:10" ht="42" customHeight="1" x14ac:dyDescent="0.2">
      <c r="A17" s="38">
        <v>1044</v>
      </c>
      <c r="B17" s="33" t="s">
        <v>31</v>
      </c>
      <c r="C17" s="35">
        <v>35760946595</v>
      </c>
      <c r="D17" s="35">
        <v>20534068129</v>
      </c>
      <c r="E17" s="36">
        <f t="shared" si="0"/>
        <v>0.57420370779198049</v>
      </c>
      <c r="F17" s="35">
        <v>20413006746</v>
      </c>
      <c r="G17" s="36">
        <f t="shared" si="1"/>
        <v>0.57081841197274386</v>
      </c>
      <c r="H17" s="35">
        <v>1687467295</v>
      </c>
      <c r="I17" s="36">
        <f t="shared" si="2"/>
        <v>8.2666278221392595E-2</v>
      </c>
      <c r="J17" s="61" t="s">
        <v>41</v>
      </c>
    </row>
    <row r="18" spans="1:10" ht="28.5" x14ac:dyDescent="0.2">
      <c r="A18" s="38">
        <v>7132</v>
      </c>
      <c r="B18" s="33" t="s">
        <v>32</v>
      </c>
      <c r="C18" s="35">
        <v>20000227123</v>
      </c>
      <c r="D18" s="35">
        <v>19661088385</v>
      </c>
      <c r="E18" s="36">
        <f t="shared" si="0"/>
        <v>0.98304325566333217</v>
      </c>
      <c r="F18" s="35">
        <v>19644588385</v>
      </c>
      <c r="G18" s="36">
        <f t="shared" si="1"/>
        <v>0.98221826503204956</v>
      </c>
      <c r="H18" s="35">
        <v>1342468415</v>
      </c>
      <c r="I18" s="36">
        <v>0</v>
      </c>
      <c r="J18" s="61"/>
    </row>
    <row r="19" spans="1:10" ht="37.5" customHeight="1" x14ac:dyDescent="0.2">
      <c r="A19" s="38">
        <v>1032</v>
      </c>
      <c r="B19" s="68" t="s">
        <v>33</v>
      </c>
      <c r="C19" s="35">
        <v>65027535357</v>
      </c>
      <c r="D19" s="35">
        <v>64929722746</v>
      </c>
      <c r="E19" s="36">
        <f t="shared" si="0"/>
        <v>0.9984958277987469</v>
      </c>
      <c r="F19" s="35">
        <v>63591879328</v>
      </c>
      <c r="G19" s="36">
        <f t="shared" si="1"/>
        <v>0.97792233672830631</v>
      </c>
      <c r="H19" s="35">
        <v>12110557486</v>
      </c>
      <c r="I19" s="36">
        <f>+H19/F19</f>
        <v>0.19044188682543978</v>
      </c>
      <c r="J19" s="61" t="s">
        <v>40</v>
      </c>
    </row>
    <row r="20" spans="1:10" ht="32.25" customHeight="1" x14ac:dyDescent="0.2">
      <c r="A20" s="108" t="s">
        <v>14</v>
      </c>
      <c r="B20" s="108"/>
      <c r="C20" s="63">
        <f>SUM(C16:C19)</f>
        <v>133784066875</v>
      </c>
      <c r="D20" s="63">
        <f>SUM(D16:D19)</f>
        <v>116019370361</v>
      </c>
      <c r="E20" s="64">
        <f>+D20/C20</f>
        <v>0.86721366057291194</v>
      </c>
      <c r="F20" s="63">
        <f>SUM(F16:F19)</f>
        <v>114063807721</v>
      </c>
      <c r="G20" s="94">
        <f>+F20/C20</f>
        <v>0.85259635459859762</v>
      </c>
      <c r="H20" s="63">
        <f>SUM(H16:H19)</f>
        <v>16181163177</v>
      </c>
      <c r="I20" s="64">
        <f t="shared" si="2"/>
        <v>0.14186062608552499</v>
      </c>
      <c r="J20" s="61"/>
    </row>
    <row r="21" spans="1:10" x14ac:dyDescent="0.2">
      <c r="A21" s="41"/>
      <c r="B21" s="42"/>
      <c r="C21" s="69"/>
    </row>
    <row r="22" spans="1:10" ht="20.25" customHeight="1" x14ac:dyDescent="0.2">
      <c r="A22" s="109" t="s">
        <v>24</v>
      </c>
      <c r="B22" s="109"/>
      <c r="C22" s="67">
        <f>+C15+C20</f>
        <v>215295032927</v>
      </c>
      <c r="D22" s="67">
        <f>+D15+D20</f>
        <v>194770204292</v>
      </c>
      <c r="E22" s="70">
        <f>+D22/C22</f>
        <v>0.90466650179542529</v>
      </c>
      <c r="F22" s="67">
        <f>+F15+F20</f>
        <v>192313753447</v>
      </c>
      <c r="G22" s="96">
        <f>F22/C22</f>
        <v>0.89325680593944656</v>
      </c>
      <c r="H22" s="67">
        <f>+H15+H20</f>
        <v>20719349702</v>
      </c>
      <c r="I22" s="70">
        <f>+H22/F22</f>
        <v>0.10773722279675682</v>
      </c>
    </row>
    <row r="23" spans="1:10" x14ac:dyDescent="0.2">
      <c r="A23" s="30" t="str">
        <f>+'EJECUCION BH'!A23</f>
        <v>FUENTE: PREDIS - FECHA: 03 DE ENERO DE 2017</v>
      </c>
      <c r="C23" s="37"/>
      <c r="I23" s="71">
        <f>+H22/C22</f>
        <v>9.6237007516217526E-2</v>
      </c>
    </row>
    <row r="24" spans="1:10" x14ac:dyDescent="0.2">
      <c r="D24" s="37"/>
    </row>
  </sheetData>
  <mergeCells count="9">
    <mergeCell ref="A20:B20"/>
    <mergeCell ref="A22:B22"/>
    <mergeCell ref="A5:B5"/>
    <mergeCell ref="A10:B10"/>
    <mergeCell ref="A1:I1"/>
    <mergeCell ref="A2:I2"/>
    <mergeCell ref="A3:I3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view="pageBreakPreview" zoomScale="80" zoomScaleNormal="80" zoomScaleSheetLayoutView="80" workbookViewId="0">
      <pane ySplit="5" topLeftCell="A6" activePane="bottomLeft" state="frozen"/>
      <selection pane="bottomLeft" activeCell="D31" sqref="D31"/>
    </sheetView>
  </sheetViews>
  <sheetFormatPr baseColWidth="10" defaultRowHeight="12.75" x14ac:dyDescent="0.2"/>
  <cols>
    <col min="1" max="1" width="11.7109375" style="19" bestFit="1" customWidth="1"/>
    <col min="2" max="2" width="33.28515625" style="19" customWidth="1"/>
    <col min="3" max="3" width="18.28515625" style="19" customWidth="1"/>
    <col min="4" max="4" width="18" style="19" customWidth="1"/>
    <col min="5" max="5" width="13.5703125" style="19" customWidth="1"/>
    <col min="6" max="6" width="21" style="19" customWidth="1"/>
    <col min="7" max="7" width="10.42578125" style="19" customWidth="1"/>
    <col min="8" max="8" width="15.7109375" style="72" customWidth="1"/>
    <col min="9" max="9" width="9.5703125" style="72" customWidth="1"/>
    <col min="10" max="10" width="13.85546875" style="73" bestFit="1" customWidth="1"/>
    <col min="11" max="16384" width="11.42578125" style="73"/>
  </cols>
  <sheetData>
    <row r="1" spans="1:9" x14ac:dyDescent="0.2">
      <c r="A1" s="113" t="str">
        <f>+'EJECUCION BH'!A1:I1</f>
        <v>INFORME DE EJECUCION DEL PRESUPUESTO DE GASTOS E INVERSIONES</v>
      </c>
      <c r="B1" s="114"/>
      <c r="C1" s="114"/>
      <c r="D1" s="114"/>
      <c r="E1" s="114"/>
      <c r="F1" s="114"/>
      <c r="G1" s="114"/>
    </row>
    <row r="2" spans="1:9" x14ac:dyDescent="0.2">
      <c r="A2" s="113" t="s">
        <v>46</v>
      </c>
      <c r="B2" s="114"/>
      <c r="C2" s="114"/>
      <c r="D2" s="114"/>
      <c r="E2" s="114"/>
      <c r="F2" s="114"/>
      <c r="G2" s="114"/>
    </row>
    <row r="3" spans="1:9" x14ac:dyDescent="0.2">
      <c r="A3" s="114" t="str">
        <f>+'EJECUCION BH'!A3:I3</f>
        <v>EJECUCION PRESUPUESTAL -31 DE DICIEMBRE DE 2016</v>
      </c>
      <c r="B3" s="114"/>
      <c r="C3" s="114"/>
      <c r="D3" s="114"/>
      <c r="E3" s="114"/>
      <c r="F3" s="114"/>
      <c r="G3" s="114"/>
    </row>
    <row r="5" spans="1:9" ht="38.25" x14ac:dyDescent="0.2">
      <c r="A5" s="115" t="s">
        <v>0</v>
      </c>
      <c r="B5" s="115"/>
      <c r="C5" s="7" t="s">
        <v>43</v>
      </c>
      <c r="D5" s="17" t="s">
        <v>6</v>
      </c>
      <c r="E5" s="18" t="s">
        <v>7</v>
      </c>
      <c r="F5" s="17" t="s">
        <v>8</v>
      </c>
      <c r="G5" s="93" t="s">
        <v>48</v>
      </c>
      <c r="H5" s="46" t="s">
        <v>10</v>
      </c>
      <c r="I5" s="47" t="s">
        <v>11</v>
      </c>
    </row>
    <row r="6" spans="1:9" ht="31.5" customHeight="1" x14ac:dyDescent="0.2">
      <c r="A6" s="10">
        <v>339</v>
      </c>
      <c r="B6" s="16" t="s">
        <v>36</v>
      </c>
      <c r="C6" s="3">
        <f>+'EJECUCION BH'!C6+'EJECUCION BMT'!C6</f>
        <v>46404736823</v>
      </c>
      <c r="D6" s="3">
        <f>+'EJECUCION BH'!F6+'EJECUCION BMT'!D6</f>
        <v>44977907057</v>
      </c>
      <c r="E6" s="28">
        <f t="shared" ref="E6:E19" si="0">+D6/C6</f>
        <v>0.96925249740253228</v>
      </c>
      <c r="F6" s="3">
        <f>+'EJECUCION BH'!F6+'EJECUCION BMT'!F6</f>
        <v>44890179452</v>
      </c>
      <c r="G6" s="74">
        <f t="shared" ref="G6:G20" si="1">+F6/C6</f>
        <v>0.96736200925399218</v>
      </c>
      <c r="H6" s="3">
        <f>+'EJECUCION BH'!H6+'EJECUCION BMT'!H6</f>
        <v>4039654636</v>
      </c>
      <c r="I6" s="74">
        <f>+H6/F6</f>
        <v>8.9989719027955911E-2</v>
      </c>
    </row>
    <row r="7" spans="1:9" ht="31.5" customHeight="1" x14ac:dyDescent="0.2">
      <c r="A7" s="11">
        <v>1004</v>
      </c>
      <c r="B7" s="12" t="s">
        <v>26</v>
      </c>
      <c r="C7" s="3">
        <f>+'EJECUCION BH'!C8+'EJECUCION BMT'!C7</f>
        <v>26994234927</v>
      </c>
      <c r="D7" s="3">
        <f>+'EJECUCION BH'!F8+'EJECUCION BMT'!D7</f>
        <v>26393979611</v>
      </c>
      <c r="E7" s="28">
        <f t="shared" si="0"/>
        <v>0.9777635736807041</v>
      </c>
      <c r="F7" s="3">
        <f>+'EJECUCION BH'!F8+'EJECUCION BMT'!F7</f>
        <v>25993979611</v>
      </c>
      <c r="G7" s="74">
        <f t="shared" si="1"/>
        <v>0.96294559491295195</v>
      </c>
      <c r="H7" s="3">
        <f>+'EJECUCION BH'!H8+'EJECUCION BMT'!H7</f>
        <v>4429032166</v>
      </c>
      <c r="I7" s="74">
        <f>+H7/F7</f>
        <v>0.17038684465712764</v>
      </c>
    </row>
    <row r="8" spans="1:9" ht="38.25" customHeight="1" x14ac:dyDescent="0.2">
      <c r="A8" s="11">
        <v>967</v>
      </c>
      <c r="B8" s="12" t="s">
        <v>27</v>
      </c>
      <c r="C8" s="3">
        <f>+'EJECUCION BH'!C7+'EJECUCION BMT'!C8</f>
        <v>6758000000</v>
      </c>
      <c r="D8" s="3">
        <f>+'EJECUCION BH'!F7+'EJECUCION BMT'!D8</f>
        <v>6701686699</v>
      </c>
      <c r="E8" s="28">
        <f t="shared" si="0"/>
        <v>0.99166716469369631</v>
      </c>
      <c r="F8" s="3">
        <f>+'EJECUCION BH'!F7+'EJECUCION BMT'!F8</f>
        <v>6701686699</v>
      </c>
      <c r="G8" s="74">
        <f t="shared" si="1"/>
        <v>0.99166716469369631</v>
      </c>
      <c r="H8" s="3">
        <f>+'EJECUCION BH'!H7+'EJECUCION BMT'!H8</f>
        <v>1493004957</v>
      </c>
      <c r="I8" s="74">
        <f t="shared" ref="I8:I19" si="2">+H8/F8</f>
        <v>0.22278047662579936</v>
      </c>
    </row>
    <row r="9" spans="1:9" ht="31.5" customHeight="1" x14ac:dyDescent="0.2">
      <c r="A9" s="11">
        <v>1183</v>
      </c>
      <c r="B9" s="12" t="s">
        <v>28</v>
      </c>
      <c r="C9" s="3">
        <f>+'EJECUCION BMT'!C9</f>
        <v>950222449</v>
      </c>
      <c r="D9" s="3">
        <f>+'EJECUCION BMT'!D9</f>
        <v>936819449</v>
      </c>
      <c r="E9" s="28">
        <f t="shared" si="0"/>
        <v>0.98589488175731366</v>
      </c>
      <c r="F9" s="3">
        <f>'EJECUCION BMT'!F9</f>
        <v>923658849</v>
      </c>
      <c r="G9" s="74">
        <f t="shared" si="1"/>
        <v>0.97204486167638415</v>
      </c>
      <c r="H9" s="3">
        <f>+'EJECUCION BMT'!H9</f>
        <v>28037367</v>
      </c>
      <c r="I9" s="74">
        <f t="shared" si="2"/>
        <v>3.0354678061445175E-2</v>
      </c>
    </row>
    <row r="10" spans="1:9" ht="31.5" customHeight="1" x14ac:dyDescent="0.2">
      <c r="A10" s="116" t="s">
        <v>12</v>
      </c>
      <c r="B10" s="116"/>
      <c r="C10" s="75">
        <f>+C9+C8+C7+C6</f>
        <v>81107194199</v>
      </c>
      <c r="D10" s="75">
        <f>+D9+D8+D7+D6</f>
        <v>79010392816</v>
      </c>
      <c r="E10" s="76">
        <f>+D10/C10</f>
        <v>0.9741477756232646</v>
      </c>
      <c r="F10" s="75">
        <f>+F9+F8+F7+F6</f>
        <v>78509504611</v>
      </c>
      <c r="G10" s="77">
        <f>+F10/C10</f>
        <v>0.96797214336343018</v>
      </c>
      <c r="H10" s="75">
        <f>+H6+H7+H8+H9</f>
        <v>9989729126</v>
      </c>
      <c r="I10" s="77">
        <f t="shared" si="2"/>
        <v>0.12724228965011625</v>
      </c>
    </row>
    <row r="11" spans="1:9" ht="31.5" customHeight="1" x14ac:dyDescent="0.2">
      <c r="A11" s="11">
        <v>585</v>
      </c>
      <c r="B11" s="12" t="s">
        <v>34</v>
      </c>
      <c r="C11" s="3">
        <f>+'EJECUCION BH'!C10+'EJECUCION BMT'!C11</f>
        <v>2821166600</v>
      </c>
      <c r="D11" s="3">
        <f>+'EJECUCION BH'!F10+'EJECUCION BMT'!D11</f>
        <v>2638955800</v>
      </c>
      <c r="E11" s="28">
        <f t="shared" si="0"/>
        <v>0.93541296001448482</v>
      </c>
      <c r="F11" s="3">
        <f>+'EJECUCION BH'!F10+'EJECUCION BMT'!F11</f>
        <v>2638955800</v>
      </c>
      <c r="G11" s="74">
        <f t="shared" si="1"/>
        <v>0.93541296001448482</v>
      </c>
      <c r="H11" s="3">
        <f>+'EJECUCION BH'!H10+'EJECUCION BMT'!H11</f>
        <v>954468912</v>
      </c>
      <c r="I11" s="74">
        <f t="shared" si="2"/>
        <v>0.36168431165084314</v>
      </c>
    </row>
    <row r="12" spans="1:9" ht="31.5" customHeight="1" x14ac:dyDescent="0.2">
      <c r="A12" s="11">
        <v>965</v>
      </c>
      <c r="B12" s="12" t="s">
        <v>35</v>
      </c>
      <c r="C12" s="3">
        <f>+'EJECUCION BH'!C11+'EJECUCION BMT'!C12</f>
        <v>315000000</v>
      </c>
      <c r="D12" s="3">
        <f>+'EJECUCION BH'!F11+'EJECUCION BMT'!D12</f>
        <v>314999999</v>
      </c>
      <c r="E12" s="28">
        <f t="shared" si="0"/>
        <v>0.99999999682539686</v>
      </c>
      <c r="F12" s="3">
        <f>'EJECUCION BH'!F11+'EJECUCION BMT'!F12</f>
        <v>314999999</v>
      </c>
      <c r="G12" s="74">
        <f t="shared" si="1"/>
        <v>0.99999999682539686</v>
      </c>
      <c r="H12" s="3">
        <f>+'EJECUCION BH'!H11+'EJECUCION BMT'!H12</f>
        <v>207373185</v>
      </c>
      <c r="I12" s="74">
        <f t="shared" si="2"/>
        <v>0.65832757351850024</v>
      </c>
    </row>
    <row r="13" spans="1:9" ht="31.5" customHeight="1" x14ac:dyDescent="0.2">
      <c r="A13" s="13">
        <v>6094</v>
      </c>
      <c r="B13" s="13" t="s">
        <v>29</v>
      </c>
      <c r="C13" s="3">
        <f>+'EJECUCION BH'!C12+'EJECUCION BMT'!C13</f>
        <v>14695466688</v>
      </c>
      <c r="D13" s="3">
        <f>+'EJECUCION BH'!F12+'EJECUCION BMT'!D13</f>
        <v>14100204684</v>
      </c>
      <c r="E13" s="28">
        <f t="shared" si="0"/>
        <v>0.95949349437904696</v>
      </c>
      <c r="F13" s="3">
        <f>'EJECUCION BH'!F12+'EJECUCION BMT'!F13</f>
        <v>14100204684</v>
      </c>
      <c r="G13" s="74">
        <f t="shared" si="1"/>
        <v>0.95949349437904696</v>
      </c>
      <c r="H13" s="3">
        <f>+'EJECUCION BH'!H12+'EJECUCION BMT'!H13</f>
        <v>5606045375</v>
      </c>
      <c r="I13" s="74">
        <f t="shared" si="2"/>
        <v>0.39758609897070341</v>
      </c>
    </row>
    <row r="14" spans="1:9" ht="31.5" customHeight="1" x14ac:dyDescent="0.2">
      <c r="A14" s="116" t="s">
        <v>13</v>
      </c>
      <c r="B14" s="116"/>
      <c r="C14" s="75">
        <f>+C13+C12+C11</f>
        <v>17831633288</v>
      </c>
      <c r="D14" s="75">
        <f>+D13+D12+D11</f>
        <v>17054160483</v>
      </c>
      <c r="E14" s="76">
        <f t="shared" si="0"/>
        <v>0.95639923766696067</v>
      </c>
      <c r="F14" s="75">
        <f>+F13+F12+F11</f>
        <v>17054160483</v>
      </c>
      <c r="G14" s="77">
        <f t="shared" si="1"/>
        <v>0.95639923766696067</v>
      </c>
      <c r="H14" s="75">
        <f>+H11+H12+H13</f>
        <v>6767887472</v>
      </c>
      <c r="I14" s="77">
        <f>+H14/F14</f>
        <v>0.39684670956077811</v>
      </c>
    </row>
    <row r="15" spans="1:9" ht="31.5" customHeight="1" x14ac:dyDescent="0.2">
      <c r="A15" s="117" t="s">
        <v>4</v>
      </c>
      <c r="B15" s="117"/>
      <c r="C15" s="78">
        <f>+C10+C14</f>
        <v>98938827487</v>
      </c>
      <c r="D15" s="78">
        <f>+D10+D14</f>
        <v>96064553299</v>
      </c>
      <c r="E15" s="29">
        <f>+D15/C15</f>
        <v>0.97094897664541591</v>
      </c>
      <c r="F15" s="78">
        <f>+F10+F14</f>
        <v>95563665094</v>
      </c>
      <c r="G15" s="79">
        <f t="shared" si="1"/>
        <v>0.96588637162247071</v>
      </c>
      <c r="H15" s="78">
        <f>+H10+H14</f>
        <v>16757616598</v>
      </c>
      <c r="I15" s="79">
        <f>+H15/F15</f>
        <v>0.17535552431477572</v>
      </c>
    </row>
    <row r="16" spans="1:9" ht="31.5" customHeight="1" x14ac:dyDescent="0.2">
      <c r="A16" s="11">
        <v>6219</v>
      </c>
      <c r="B16" s="14" t="s">
        <v>30</v>
      </c>
      <c r="C16" s="3">
        <f>+'EJECUCION BH'!C18+'EJECUCION BMT'!C16</f>
        <v>20425600000</v>
      </c>
      <c r="D16" s="3">
        <f>+'EJECUCION BH'!F18+'EJECUCION BMT'!D16</f>
        <v>18324733301</v>
      </c>
      <c r="E16" s="28">
        <f t="shared" si="0"/>
        <v>0.89714541071008935</v>
      </c>
      <c r="F16" s="3">
        <f>'EJECUCION BH'!F18+'EJECUCION BMT'!F16</f>
        <v>17844575462</v>
      </c>
      <c r="G16" s="74">
        <f t="shared" si="1"/>
        <v>0.87363776153454487</v>
      </c>
      <c r="H16" s="3">
        <f>+'EJECUCION BH'!H18+'EJECUCION BMT'!H16</f>
        <v>8424197195</v>
      </c>
      <c r="I16" s="74">
        <f t="shared" si="2"/>
        <v>0.47208728573786007</v>
      </c>
    </row>
    <row r="17" spans="1:9" ht="31.5" customHeight="1" x14ac:dyDescent="0.2">
      <c r="A17" s="11">
        <v>1044</v>
      </c>
      <c r="B17" s="14" t="s">
        <v>31</v>
      </c>
      <c r="C17" s="3">
        <f>+'EJECUCION BH'!C16+'EJECUCION BH'!C19+'EJECUCION BMT'!C17</f>
        <v>45010739189</v>
      </c>
      <c r="D17" s="3">
        <f>+'EJECUCION BH'!F19+'EJECUCION BH'!F25+'EJECUCION BMT'!D17</f>
        <v>23025452827</v>
      </c>
      <c r="E17" s="28">
        <f t="shared" si="0"/>
        <v>0.51155464766566427</v>
      </c>
      <c r="F17" s="3">
        <f>'EJECUCION BH'!F19+'EJECUCION BH'!F25+'EJECUCION BMT'!F17</f>
        <v>22904391444</v>
      </c>
      <c r="G17" s="74">
        <f t="shared" si="1"/>
        <v>0.50886503658214788</v>
      </c>
      <c r="H17" s="3">
        <f>+'EJECUCION BH'!H19+'EJECUCION BH'!H16</f>
        <v>7077266749</v>
      </c>
      <c r="I17" s="74">
        <f t="shared" si="2"/>
        <v>0.30899169560141054</v>
      </c>
    </row>
    <row r="18" spans="1:9" ht="31.5" customHeight="1" x14ac:dyDescent="0.2">
      <c r="A18" s="11">
        <v>7132</v>
      </c>
      <c r="B18" s="14" t="s">
        <v>32</v>
      </c>
      <c r="C18" s="3">
        <f>+'EJECUCION BH'!C17+'EJECUCION BMT'!C18</f>
        <v>37494318763</v>
      </c>
      <c r="D18" s="3">
        <f>+'EJECUCION BH'!F17+'EJECUCION BMT'!D18</f>
        <v>37071450009</v>
      </c>
      <c r="E18" s="28">
        <f t="shared" si="0"/>
        <v>0.98872179124861725</v>
      </c>
      <c r="F18" s="3">
        <f>+'EJECUCION BH'!F17+'EJECUCION BMT'!F18</f>
        <v>37054950009</v>
      </c>
      <c r="G18" s="74">
        <f t="shared" si="1"/>
        <v>0.98828172457866936</v>
      </c>
      <c r="H18" s="3">
        <f>+'EJECUCION BH'!H17+'EJECUCION BMT'!H18</f>
        <v>12156656532</v>
      </c>
      <c r="I18" s="74">
        <f t="shared" si="2"/>
        <v>0.32807105471866405</v>
      </c>
    </row>
    <row r="19" spans="1:9" ht="31.5" customHeight="1" x14ac:dyDescent="0.2">
      <c r="A19" s="11">
        <v>1032</v>
      </c>
      <c r="B19" s="20" t="s">
        <v>33</v>
      </c>
      <c r="C19" s="3">
        <f>+'EJECUCION BH'!C15+'EJECUCION BH'!F26+'EJECUCION BMT'!C19</f>
        <v>106069342048</v>
      </c>
      <c r="D19" s="3">
        <f>+'EJECUCION BH'!F15+'EJECUCION BH'!F26+'EJECUCION BMT'!D19</f>
        <v>105970960103</v>
      </c>
      <c r="E19" s="28">
        <f t="shared" si="0"/>
        <v>0.99907247520253795</v>
      </c>
      <c r="F19" s="3">
        <f>'EJECUCION BH'!F15+'EJECUCION BH'!F26+'EJECUCION BMT'!F19</f>
        <v>104633116685</v>
      </c>
      <c r="G19" s="74">
        <f>+F19/C19</f>
        <v>0.98645956187462669</v>
      </c>
      <c r="H19" s="3">
        <f>+'EJECUCION BH'!H15+'EJECUCION BMT'!H19</f>
        <v>48775463940</v>
      </c>
      <c r="I19" s="74">
        <f t="shared" si="2"/>
        <v>0.46615703981024925</v>
      </c>
    </row>
    <row r="20" spans="1:9" ht="21.75" customHeight="1" x14ac:dyDescent="0.2">
      <c r="A20" s="116" t="s">
        <v>42</v>
      </c>
      <c r="B20" s="116"/>
      <c r="C20" s="75">
        <f>SUM(C16:C19)</f>
        <v>209000000000</v>
      </c>
      <c r="D20" s="75">
        <f>SUM(D16:D19)</f>
        <v>184392596240</v>
      </c>
      <c r="E20" s="76">
        <f>+D20/C20</f>
        <v>0.88226122602870816</v>
      </c>
      <c r="F20" s="75">
        <f>SUM(F16:F19)</f>
        <v>182437033600</v>
      </c>
      <c r="G20" s="77">
        <f t="shared" si="1"/>
        <v>0.87290446698564594</v>
      </c>
      <c r="H20" s="75">
        <f>+H16+H17+H18+H19</f>
        <v>76433584416</v>
      </c>
      <c r="I20" s="77">
        <f>+H20/F20</f>
        <v>0.41895871089190961</v>
      </c>
    </row>
    <row r="21" spans="1:9" x14ac:dyDescent="0.2">
      <c r="A21" s="4"/>
      <c r="B21" s="15"/>
      <c r="C21" s="5"/>
      <c r="F21" s="26"/>
      <c r="G21" s="21"/>
    </row>
    <row r="22" spans="1:9" ht="18" customHeight="1" x14ac:dyDescent="0.2">
      <c r="A22" s="115" t="s">
        <v>24</v>
      </c>
      <c r="B22" s="115"/>
      <c r="C22" s="80">
        <f>+C15+C20</f>
        <v>307938827487</v>
      </c>
      <c r="D22" s="80">
        <f>+D15+D20</f>
        <v>280457149539</v>
      </c>
      <c r="E22" s="81">
        <f>+D22/C22</f>
        <v>0.91075604797137777</v>
      </c>
      <c r="F22" s="80">
        <f>+F15+F20</f>
        <v>278000698694</v>
      </c>
      <c r="G22" s="95">
        <f>+F22/C22</f>
        <v>0.90277897387180295</v>
      </c>
      <c r="H22" s="80">
        <f>+'EJECUCION BH'!H22+'EJECUCION BMT'!H22</f>
        <v>94878668309</v>
      </c>
      <c r="I22" s="82">
        <f>+H22/F22</f>
        <v>0.34128931601511742</v>
      </c>
    </row>
    <row r="23" spans="1:9" x14ac:dyDescent="0.2">
      <c r="A23" s="22" t="str">
        <f>+'EJECUCION BH'!A23</f>
        <v>FUENTE: PREDIS - FECHA: 03 DE ENERO DE 2017</v>
      </c>
      <c r="C23" s="24"/>
      <c r="F23" s="80">
        <f>+'EJECUCION BH'!F22+'EJECUCION BMT'!F22</f>
        <v>284744246690</v>
      </c>
    </row>
    <row r="24" spans="1:9" x14ac:dyDescent="0.2">
      <c r="C24" s="26"/>
      <c r="D24" s="24"/>
    </row>
    <row r="25" spans="1:9" x14ac:dyDescent="0.2">
      <c r="D25" s="26"/>
    </row>
    <row r="26" spans="1:9" x14ac:dyDescent="0.2">
      <c r="D26" s="26"/>
      <c r="F26" s="27"/>
    </row>
    <row r="27" spans="1:9" s="97" customFormat="1" ht="25.5" customHeight="1" x14ac:dyDescent="0.25">
      <c r="A27" s="112" t="s">
        <v>51</v>
      </c>
      <c r="B27" s="112"/>
      <c r="C27" s="98">
        <v>34007154000</v>
      </c>
      <c r="D27" s="98">
        <v>31992572872</v>
      </c>
      <c r="E27" s="99">
        <f>+D27/C27</f>
        <v>0.94076007865874334</v>
      </c>
      <c r="F27" s="98">
        <v>31992572872</v>
      </c>
      <c r="G27" s="100">
        <f>+F27/C27</f>
        <v>0.94076007865874334</v>
      </c>
      <c r="H27" s="98">
        <v>28094362260</v>
      </c>
      <c r="I27" s="100">
        <f>+H27/F27</f>
        <v>0.87815263787640763</v>
      </c>
    </row>
    <row r="28" spans="1:9" x14ac:dyDescent="0.2">
      <c r="F28" s="27"/>
    </row>
    <row r="29" spans="1:9" x14ac:dyDescent="0.2">
      <c r="F29" s="27"/>
    </row>
    <row r="30" spans="1:9" ht="38.25" x14ac:dyDescent="0.2">
      <c r="C30" s="103" t="s">
        <v>43</v>
      </c>
      <c r="D30" s="103" t="s">
        <v>52</v>
      </c>
      <c r="E30" s="103" t="s">
        <v>53</v>
      </c>
    </row>
    <row r="31" spans="1:9" ht="26.25" customHeight="1" x14ac:dyDescent="0.2">
      <c r="C31" s="101">
        <v>307725526170</v>
      </c>
      <c r="D31" s="101">
        <v>284744246690</v>
      </c>
      <c r="E31" s="102">
        <v>0.92531890426501628</v>
      </c>
    </row>
    <row r="36" ht="29.25" customHeight="1" x14ac:dyDescent="0.2"/>
  </sheetData>
  <mergeCells count="10">
    <mergeCell ref="A27:B27"/>
    <mergeCell ref="A1:G1"/>
    <mergeCell ref="A2:G2"/>
    <mergeCell ref="A3:G3"/>
    <mergeCell ref="A22:B22"/>
    <mergeCell ref="A5:B5"/>
    <mergeCell ref="A10:B10"/>
    <mergeCell ref="A14:B14"/>
    <mergeCell ref="A15:B15"/>
    <mergeCell ref="A20:B20"/>
  </mergeCells>
  <pageMargins left="1.6929133858267718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EJECUCION BH</vt:lpstr>
      <vt:lpstr>EJECUCION BMT</vt:lpstr>
      <vt:lpstr>TOTAL</vt:lpstr>
      <vt:lpstr>TOTAL!Área_de_impresión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Nicol Angely Andrade Parada</cp:lastModifiedBy>
  <cp:lastPrinted>2017-01-16T15:52:43Z</cp:lastPrinted>
  <dcterms:created xsi:type="dcterms:W3CDTF">2015-10-06T19:48:57Z</dcterms:created>
  <dcterms:modified xsi:type="dcterms:W3CDTF">2019-09-19T16:56:06Z</dcterms:modified>
</cp:coreProperties>
</file>